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K:\Groups\VPAA\Claudia Chavez\DotCMS\"/>
    </mc:Choice>
  </mc:AlternateContent>
  <xr:revisionPtr revIDLastSave="0" documentId="8_{47563C14-4294-46FD-B38A-B12CFBE661E9}" xr6:coauthVersionLast="47" xr6:coauthVersionMax="47" xr10:uidLastSave="{00000000-0000-0000-0000-000000000000}"/>
  <bookViews>
    <workbookView xWindow="1890" yWindow="2960" windowWidth="16450" windowHeight="7240" xr2:uid="{00000000-000D-0000-FFFF-FFFF00000000}"/>
  </bookViews>
  <sheets>
    <sheet name="Model" sheetId="1" r:id="rId1"/>
    <sheet name="Sheet3" sheetId="3" r:id="rId2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6" i="1" l="1"/>
  <c r="G26" i="1"/>
  <c r="H26" i="1" s="1"/>
  <c r="F27" i="1"/>
  <c r="G27" i="1" s="1"/>
  <c r="H27" i="1" s="1"/>
  <c r="E27" i="1"/>
  <c r="E26" i="1"/>
  <c r="D27" i="1"/>
  <c r="D26" i="1"/>
  <c r="P24" i="1"/>
  <c r="R24" i="1" s="1"/>
  <c r="G13" i="1"/>
  <c r="H13" i="1" s="1"/>
  <c r="F13" i="1"/>
  <c r="E13" i="1"/>
  <c r="D13" i="1"/>
  <c r="J27" i="1" l="1"/>
  <c r="J26" i="1"/>
  <c r="L27" i="1"/>
  <c r="N26" i="1"/>
  <c r="E16" i="1"/>
  <c r="F16" i="1"/>
  <c r="G16" i="1"/>
  <c r="H16" i="1"/>
  <c r="D16" i="1"/>
  <c r="J11" i="1"/>
  <c r="J13" i="1" s="1"/>
  <c r="J14" i="1" s="1"/>
  <c r="P25" i="1"/>
  <c r="R25" i="1" s="1"/>
  <c r="L8" i="1"/>
  <c r="R8" i="1"/>
  <c r="J8" i="1"/>
  <c r="P8" i="1"/>
  <c r="N8" i="1"/>
  <c r="J15" i="1" l="1"/>
  <c r="L26" i="1"/>
  <c r="P27" i="1"/>
  <c r="R27" i="1"/>
  <c r="N27" i="1"/>
  <c r="N29" i="1" s="1"/>
  <c r="J16" i="1"/>
  <c r="J17" i="1"/>
  <c r="R11" i="1"/>
  <c r="R13" i="1" s="1"/>
  <c r="L11" i="1"/>
  <c r="L13" i="1" s="1"/>
  <c r="P11" i="1"/>
  <c r="N11" i="1"/>
  <c r="R14" i="1" l="1"/>
  <c r="R15" i="1"/>
  <c r="L14" i="1"/>
  <c r="L15" i="1" s="1"/>
  <c r="L17" i="1" s="1"/>
  <c r="L31" i="1" s="1"/>
  <c r="R26" i="1"/>
  <c r="P26" i="1"/>
  <c r="P29" i="1" s="1"/>
  <c r="L16" i="1"/>
  <c r="J31" i="1"/>
  <c r="J33" i="1"/>
  <c r="R16" i="1"/>
  <c r="P13" i="1"/>
  <c r="P16" i="1"/>
  <c r="N13" i="1"/>
  <c r="N16" i="1"/>
  <c r="R17" i="1"/>
  <c r="R31" i="1" s="1"/>
  <c r="J29" i="1"/>
  <c r="L29" i="1"/>
  <c r="J35" i="1" l="1"/>
  <c r="J37" i="1" s="1"/>
  <c r="R29" i="1"/>
  <c r="P14" i="1"/>
  <c r="N14" i="1"/>
  <c r="N15" i="1" s="1"/>
  <c r="R33" i="1"/>
  <c r="L33" i="1"/>
  <c r="L35" i="1" s="1"/>
  <c r="L37" i="1" s="1"/>
  <c r="P15" i="1" l="1"/>
  <c r="P17" i="1" s="1"/>
  <c r="N17" i="1"/>
  <c r="R35" i="1"/>
  <c r="R37" i="1" s="1"/>
  <c r="P31" i="1" l="1"/>
  <c r="P33" i="1"/>
  <c r="P35" i="1"/>
  <c r="P37" i="1" s="1"/>
  <c r="N31" i="1"/>
  <c r="N33" i="1"/>
  <c r="N35" i="1" l="1"/>
  <c r="N37" i="1" s="1"/>
</calcChain>
</file>

<file path=xl/sharedStrings.xml><?xml version="1.0" encoding="utf-8"?>
<sst xmlns="http://schemas.openxmlformats.org/spreadsheetml/2006/main" count="45" uniqueCount="45">
  <si>
    <t>Revenue</t>
  </si>
  <si>
    <t>Year 1</t>
  </si>
  <si>
    <t>Year 2</t>
  </si>
  <si>
    <t>Year 3</t>
  </si>
  <si>
    <t>Year 4</t>
  </si>
  <si>
    <t>Year 5</t>
  </si>
  <si>
    <t>William Paterson University</t>
  </si>
  <si>
    <t>Total Enrollment</t>
  </si>
  <si>
    <t>Total seats needed</t>
  </si>
  <si>
    <t>Faculty expense</t>
  </si>
  <si>
    <t>Net Revenue</t>
  </si>
  <si>
    <t>Number of new sections needed</t>
  </si>
  <si>
    <t>Number of faculty needed for new sections</t>
  </si>
  <si>
    <t>Total Expenses</t>
  </si>
  <si>
    <t>Expenses</t>
  </si>
  <si>
    <r>
      <rPr>
        <b/>
        <sz val="11"/>
        <rFont val="Calibri"/>
        <family val="2"/>
        <scheme val="minor"/>
      </rPr>
      <t>Net Revenue</t>
    </r>
    <r>
      <rPr>
        <b/>
        <sz val="11"/>
        <color theme="1"/>
        <rFont val="Calibri"/>
        <family val="2"/>
        <scheme val="minor"/>
      </rPr>
      <t xml:space="preserve"> </t>
    </r>
  </si>
  <si>
    <t>Projected class size</t>
  </si>
  <si>
    <t>University Overhead</t>
  </si>
  <si>
    <r>
      <t>Enrollment</t>
    </r>
    <r>
      <rPr>
        <vertAlign val="superscript"/>
        <sz val="11"/>
        <color theme="1"/>
        <rFont val="Calibri"/>
        <family val="2"/>
        <scheme val="minor"/>
      </rPr>
      <t>1</t>
    </r>
  </si>
  <si>
    <t>Full Time</t>
  </si>
  <si>
    <t>Part Time</t>
  </si>
  <si>
    <t>Faculty salary for each course:</t>
  </si>
  <si>
    <t>Program Name:</t>
  </si>
  <si>
    <t>Estimated waivers and refunds (5%)</t>
  </si>
  <si>
    <t>Average # of courses / FT student / year:</t>
  </si>
  <si>
    <t>Average # of courses / PT student / year:</t>
  </si>
  <si>
    <r>
      <t>Gross Tuition/Course:</t>
    </r>
    <r>
      <rPr>
        <vertAlign val="superscript"/>
        <sz val="11"/>
        <rFont val="Calibri (Body)"/>
      </rPr>
      <t>2</t>
    </r>
  </si>
  <si>
    <r>
      <t>Revenue Share (tuition - waivers + refunds):</t>
    </r>
    <r>
      <rPr>
        <vertAlign val="superscript"/>
        <sz val="11"/>
        <color theme="1"/>
        <rFont val="Calibri (Body)"/>
      </rPr>
      <t>3</t>
    </r>
  </si>
  <si>
    <r>
      <t>Fee Revenue/course</t>
    </r>
    <r>
      <rPr>
        <vertAlign val="superscript"/>
        <sz val="11"/>
        <color theme="1"/>
        <rFont val="Calibri (Body)"/>
      </rPr>
      <t>4</t>
    </r>
  </si>
  <si>
    <r>
      <t>Onload Current</t>
    </r>
    <r>
      <rPr>
        <vertAlign val="superscript"/>
        <sz val="11"/>
        <color theme="1"/>
        <rFont val="Calibri (Body)"/>
      </rPr>
      <t>5</t>
    </r>
  </si>
  <si>
    <r>
      <t>New Full-time</t>
    </r>
    <r>
      <rPr>
        <vertAlign val="superscript"/>
        <sz val="11"/>
        <color theme="1"/>
        <rFont val="Calibri (Body)"/>
      </rPr>
      <t>6</t>
    </r>
  </si>
  <si>
    <r>
      <t>Overload (3 credits)</t>
    </r>
    <r>
      <rPr>
        <vertAlign val="superscript"/>
        <sz val="11"/>
        <color theme="1"/>
        <rFont val="Calibri (Body)"/>
      </rPr>
      <t>7</t>
    </r>
  </si>
  <si>
    <r>
      <t>Adjunct (3 credits)</t>
    </r>
    <r>
      <rPr>
        <vertAlign val="superscript"/>
        <sz val="11"/>
        <color theme="1"/>
        <rFont val="Calibri (Body)"/>
      </rPr>
      <t>8</t>
    </r>
  </si>
  <si>
    <t>1. Estimate average over the year, even if there are multiple starts</t>
  </si>
  <si>
    <t>2. If Main Campus, check student accounts website for tuition rate; include an increase of 3% per year.</t>
  </si>
  <si>
    <t xml:space="preserve">     If WP Online, check with leaderhsip for rate; include 2% increase every other year.</t>
  </si>
  <si>
    <t>3. If WP Online, check with leadership for rate. Enter "0" if Main campus.</t>
  </si>
  <si>
    <t>4. Include technology fee, student activities fee, and WP Onine support fee assessed per course.</t>
  </si>
  <si>
    <t>5. If sections will be taught onload by current faculty enter the number of sections each year in columns K, M, O, Q, and S</t>
  </si>
  <si>
    <t>6. If a new FT faculty member is requested, enter an estimated salary (discuss with dean). If FT and faculty will teach exclusively in this program, inter 8 in columns K, M, O, Q, and S.</t>
  </si>
  <si>
    <t xml:space="preserve">     If new faculty will teach in other programs, enter the number of sections taught for this progam (K, M, O, Q, and S) and enter a pro-rated salary based on number of courses taught.</t>
  </si>
  <si>
    <r>
      <t>Operating Expense</t>
    </r>
    <r>
      <rPr>
        <vertAlign val="superscript"/>
        <sz val="11"/>
        <rFont val="Calibri (Body)"/>
      </rPr>
      <t>9</t>
    </r>
  </si>
  <si>
    <t>7. Column D has average contractual overload rate. Assume 2% increase each suubsequent year. Enter number of overload sections taught  in columns K, M, O, Q, S.</t>
  </si>
  <si>
    <t>8. Column D has average contractual adjunct rate. Assume 2% increase each suubsequent year. Enter number of adjunct sections in columns K, M, O, Q, S.</t>
  </si>
  <si>
    <t>9. Assume 5% of net revenue unless there is some larger expense expected in any given year. If there are disciplinary accreditation fees, make sure these are covered within the operating expenses.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</si>
</sst>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  <numFmt numFmtId="166" formatCode="&quot;$&quot;#,##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name val="Calibri (Body)"/>
    </font>
    <font>
      <vertAlign val="superscript"/>
      <sz val="11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164" fontId="0" fillId="0" borderId="0" xfId="1" applyNumberFormat="1" applyFont="1"/>
    <xf numFmtId="9" fontId="0" fillId="0" borderId="0" xfId="2" applyFont="1"/>
    <xf numFmtId="0" fontId="2" fillId="0" borderId="0" xfId="0" applyFont="1"/>
    <xf numFmtId="164" fontId="2" fillId="2" borderId="0" xfId="0" applyNumberFormat="1" applyFont="1" applyFill="1"/>
    <xf numFmtId="0" fontId="2" fillId="2" borderId="0" xfId="0" applyFont="1" applyFill="1"/>
    <xf numFmtId="164" fontId="2" fillId="2" borderId="0" xfId="1" applyNumberFormat="1" applyFont="1" applyFill="1"/>
    <xf numFmtId="164" fontId="5" fillId="2" borderId="0" xfId="0" applyNumberFormat="1" applyFont="1" applyFill="1"/>
    <xf numFmtId="0" fontId="0" fillId="2" borderId="0" xfId="0" applyFill="1"/>
    <xf numFmtId="0" fontId="6" fillId="0" borderId="0" xfId="0" applyFont="1"/>
    <xf numFmtId="164" fontId="0" fillId="2" borderId="0" xfId="1" applyNumberFormat="1" applyFont="1" applyFill="1"/>
    <xf numFmtId="0" fontId="7" fillId="0" borderId="0" xfId="0" applyFont="1"/>
    <xf numFmtId="164" fontId="11" fillId="0" borderId="0" xfId="0" applyNumberFormat="1" applyFont="1"/>
    <xf numFmtId="165" fontId="0" fillId="0" borderId="0" xfId="0" applyNumberFormat="1"/>
    <xf numFmtId="1" fontId="0" fillId="0" borderId="0" xfId="0" applyNumberFormat="1"/>
    <xf numFmtId="1" fontId="4" fillId="2" borderId="0" xfId="0" applyNumberFormat="1" applyFont="1" applyFill="1"/>
    <xf numFmtId="1" fontId="2" fillId="2" borderId="0" xfId="0" applyNumberFormat="1" applyFont="1" applyFill="1"/>
    <xf numFmtId="166" fontId="3" fillId="2" borderId="0" xfId="0" applyNumberFormat="1" applyFont="1" applyFill="1"/>
    <xf numFmtId="42" fontId="3" fillId="2" borderId="0" xfId="1" applyNumberFormat="1" applyFont="1" applyFill="1"/>
    <xf numFmtId="0" fontId="0" fillId="0" borderId="0" xfId="0" applyAlignment="1">
      <alignment horizontal="right"/>
    </xf>
    <xf numFmtId="166" fontId="0" fillId="0" borderId="0" xfId="0" applyNumberFormat="1"/>
    <xf numFmtId="9" fontId="0" fillId="0" borderId="0" xfId="0" applyNumberFormat="1"/>
  </cellXfs>
  <cellStyles count="5">
    <cellStyle name="Currency" xfId="1" builtinId="4"/>
    <cellStyle name="Followed Hyperlink" xfId="4" builtinId="9" hidden="1"/>
    <cellStyle name="Hyperlink" xfId="3" builtinId="8" hidden="1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0"/>
  <sheetViews>
    <sheetView tabSelected="1" zoomScaleNormal="100" zoomScalePageLayoutView="150" workbookViewId="0">
      <selection activeCell="J31" sqref="J31"/>
    </sheetView>
  </sheetViews>
  <sheetFormatPr defaultColWidth="8.81640625" defaultRowHeight="14.5"/>
  <cols>
    <col min="1" max="1" width="9.1796875" bestFit="1" customWidth="1"/>
    <col min="2" max="2" width="10" customWidth="1"/>
    <col min="3" max="3" width="9.1796875" bestFit="1" customWidth="1"/>
    <col min="4" max="8" width="7.81640625" customWidth="1"/>
    <col min="9" max="9" width="5.81640625" customWidth="1"/>
    <col min="10" max="10" width="14.1796875" bestFit="1" customWidth="1"/>
    <col min="11" max="11" width="3.6328125" customWidth="1"/>
    <col min="12" max="12" width="14.1796875" bestFit="1" customWidth="1"/>
    <col min="13" max="13" width="3.6328125" customWidth="1"/>
    <col min="14" max="14" width="14.1796875" bestFit="1" customWidth="1"/>
    <col min="15" max="15" width="3.6328125" customWidth="1"/>
    <col min="16" max="16" width="14.1796875" bestFit="1" customWidth="1"/>
    <col min="17" max="17" width="3.6328125" customWidth="1"/>
    <col min="18" max="18" width="14.1796875" bestFit="1" customWidth="1"/>
    <col min="19" max="19" width="3.36328125" customWidth="1"/>
  </cols>
  <sheetData>
    <row r="1" spans="1:18">
      <c r="A1" t="s">
        <v>6</v>
      </c>
    </row>
    <row r="2" spans="1:18">
      <c r="A2" t="s">
        <v>22</v>
      </c>
      <c r="B2" s="13"/>
      <c r="C2" s="13"/>
      <c r="D2" s="13"/>
      <c r="E2" s="13"/>
      <c r="J2" s="19" t="s">
        <v>1</v>
      </c>
      <c r="K2" s="19"/>
      <c r="L2" s="19" t="s">
        <v>2</v>
      </c>
      <c r="M2" s="19"/>
      <c r="N2" s="19" t="s">
        <v>3</v>
      </c>
      <c r="O2" s="19"/>
      <c r="P2" s="19" t="s">
        <v>4</v>
      </c>
      <c r="Q2" s="19"/>
      <c r="R2" s="19" t="s">
        <v>5</v>
      </c>
    </row>
    <row r="3" spans="1:18">
      <c r="A3" s="3" t="s">
        <v>0</v>
      </c>
    </row>
    <row r="4" spans="1:18" ht="16.5">
      <c r="B4" t="s">
        <v>18</v>
      </c>
      <c r="H4" s="13"/>
    </row>
    <row r="5" spans="1:18">
      <c r="C5" t="s">
        <v>19</v>
      </c>
      <c r="J5" s="14">
        <v>7</v>
      </c>
      <c r="K5" s="14"/>
      <c r="L5" s="14">
        <v>10</v>
      </c>
      <c r="M5" s="14"/>
      <c r="N5" s="14">
        <v>13</v>
      </c>
      <c r="O5" s="14"/>
      <c r="P5" s="14">
        <v>14</v>
      </c>
      <c r="Q5" s="14"/>
      <c r="R5" s="14">
        <v>14</v>
      </c>
    </row>
    <row r="6" spans="1:18">
      <c r="C6" t="s">
        <v>20</v>
      </c>
      <c r="J6" s="14">
        <v>14</v>
      </c>
      <c r="K6" s="14"/>
      <c r="L6" s="14">
        <v>20</v>
      </c>
      <c r="M6" s="14"/>
      <c r="N6" s="14">
        <v>26</v>
      </c>
      <c r="O6" s="14"/>
      <c r="P6" s="14">
        <v>28</v>
      </c>
      <c r="Q6" s="14"/>
      <c r="R6" s="14">
        <v>28</v>
      </c>
    </row>
    <row r="7" spans="1:18">
      <c r="J7" s="14"/>
      <c r="K7" s="14"/>
      <c r="L7" s="14"/>
      <c r="M7" s="14"/>
      <c r="N7" s="14"/>
      <c r="O7" s="14"/>
      <c r="P7" s="14"/>
      <c r="Q7" s="14"/>
      <c r="R7" s="14"/>
    </row>
    <row r="8" spans="1:18">
      <c r="B8" s="3" t="s">
        <v>7</v>
      </c>
      <c r="J8" s="15">
        <f>SUM(J4:J7)</f>
        <v>21</v>
      </c>
      <c r="K8" s="15"/>
      <c r="L8" s="15">
        <f>SUM(L4:L7)</f>
        <v>30</v>
      </c>
      <c r="M8" s="15"/>
      <c r="N8" s="15">
        <f>SUM(N4:N7)</f>
        <v>39</v>
      </c>
      <c r="O8" s="15"/>
      <c r="P8" s="15">
        <f>SUM(P4:P7)</f>
        <v>42</v>
      </c>
      <c r="Q8" s="15"/>
      <c r="R8" s="15">
        <f>SUM(R4:R7)</f>
        <v>42</v>
      </c>
    </row>
    <row r="9" spans="1:18">
      <c r="B9" t="s">
        <v>24</v>
      </c>
      <c r="F9">
        <v>10</v>
      </c>
      <c r="J9" s="14"/>
      <c r="K9" s="14"/>
      <c r="L9" s="14"/>
      <c r="M9" s="14"/>
      <c r="N9" s="14"/>
      <c r="O9" s="14"/>
      <c r="P9" s="14"/>
      <c r="Q9" s="14"/>
      <c r="R9" s="14"/>
    </row>
    <row r="10" spans="1:18">
      <c r="B10" t="s">
        <v>25</v>
      </c>
      <c r="F10">
        <v>5</v>
      </c>
      <c r="J10" s="14"/>
      <c r="K10" s="14"/>
      <c r="L10" s="14"/>
      <c r="M10" s="14"/>
      <c r="N10" s="14"/>
      <c r="O10" s="14"/>
      <c r="P10" s="14"/>
      <c r="Q10" s="14"/>
      <c r="R10" s="14"/>
    </row>
    <row r="11" spans="1:18">
      <c r="B11" s="3" t="s">
        <v>8</v>
      </c>
      <c r="J11" s="16">
        <f>J5*$F9+J6*$F10</f>
        <v>140</v>
      </c>
      <c r="K11" s="16"/>
      <c r="L11" s="16">
        <f>L5*$F9+L6*$F10</f>
        <v>200</v>
      </c>
      <c r="M11" s="16"/>
      <c r="N11" s="16">
        <f>N5*$F9+N6*$F10</f>
        <v>260</v>
      </c>
      <c r="O11" s="16"/>
      <c r="P11" s="16">
        <f>P5*$F9+P6*$F10</f>
        <v>280</v>
      </c>
      <c r="Q11" s="16"/>
      <c r="R11" s="16">
        <f>R5*$F9+R6*$F10</f>
        <v>280</v>
      </c>
    </row>
    <row r="13" spans="1:18" ht="17">
      <c r="B13" s="11" t="s">
        <v>26</v>
      </c>
      <c r="D13" s="20">
        <f>530.4*3</f>
        <v>1591.1999999999998</v>
      </c>
      <c r="E13" s="20">
        <f t="shared" ref="E13" si="0">530.4*3</f>
        <v>1591.1999999999998</v>
      </c>
      <c r="F13" s="20">
        <f>530.4*3*1.02</f>
        <v>1623.0239999999999</v>
      </c>
      <c r="G13" s="20">
        <f>530.4*3*1.02</f>
        <v>1623.0239999999999</v>
      </c>
      <c r="H13" s="20">
        <f>G13*1.02</f>
        <v>1655.4844799999998</v>
      </c>
      <c r="J13" s="1">
        <f>J11*D13</f>
        <v>222767.99999999997</v>
      </c>
      <c r="K13" s="1"/>
      <c r="L13" s="1">
        <f>L11*E13</f>
        <v>318239.99999999994</v>
      </c>
      <c r="M13" s="1"/>
      <c r="N13" s="1">
        <f>N11*F13</f>
        <v>421986.24</v>
      </c>
      <c r="O13" s="1"/>
      <c r="P13" s="1">
        <f>P11*G13</f>
        <v>454446.72</v>
      </c>
      <c r="Q13" s="1"/>
      <c r="R13" s="1">
        <f>R11*H13</f>
        <v>463535.65439999994</v>
      </c>
    </row>
    <row r="14" spans="1:18">
      <c r="B14" s="11" t="s">
        <v>23</v>
      </c>
      <c r="C14" s="9"/>
      <c r="D14" s="9"/>
      <c r="E14" s="9"/>
      <c r="J14" s="10">
        <f>J13*-0.05</f>
        <v>-11138.4</v>
      </c>
      <c r="K14" s="8"/>
      <c r="L14" s="10">
        <f>L13*-0.05</f>
        <v>-15911.999999999998</v>
      </c>
      <c r="M14" s="8"/>
      <c r="N14" s="10">
        <f>N13*-0.05</f>
        <v>-21099.312000000002</v>
      </c>
      <c r="O14" s="8"/>
      <c r="P14" s="10">
        <f>P13*-0.05</f>
        <v>-22722.335999999999</v>
      </c>
      <c r="Q14" s="8"/>
      <c r="R14" s="10">
        <f>R13*-0.05</f>
        <v>-23176.782719999999</v>
      </c>
    </row>
    <row r="15" spans="1:18" ht="17">
      <c r="B15" t="s">
        <v>27</v>
      </c>
      <c r="F15" s="21">
        <v>0.45</v>
      </c>
      <c r="J15" s="1">
        <f>(J13+J14)*$F15*-1</f>
        <v>-95233.319999999992</v>
      </c>
      <c r="L15" s="1">
        <f>(L13+L14)*$F15*-1</f>
        <v>-136047.59999999998</v>
      </c>
      <c r="N15" s="1">
        <f>(N13+N14)*$F15*-1</f>
        <v>-180399.1176</v>
      </c>
      <c r="P15" s="1">
        <f>(P13+P14)*$F15*-1</f>
        <v>-194275.97279999999</v>
      </c>
      <c r="R15" s="1">
        <f>(R13+R14)*$F15*-1</f>
        <v>-198161.49225599997</v>
      </c>
    </row>
    <row r="16" spans="1:18" ht="17">
      <c r="B16" t="s">
        <v>28</v>
      </c>
      <c r="D16" s="13">
        <f>(12+10.75)*3</f>
        <v>68.25</v>
      </c>
      <c r="E16" s="13">
        <f t="shared" ref="E16:H16" si="1">(12+10.75)*3</f>
        <v>68.25</v>
      </c>
      <c r="F16" s="13">
        <f t="shared" si="1"/>
        <v>68.25</v>
      </c>
      <c r="G16" s="13">
        <f t="shared" si="1"/>
        <v>68.25</v>
      </c>
      <c r="H16" s="13">
        <f t="shared" si="1"/>
        <v>68.25</v>
      </c>
      <c r="J16" s="1">
        <f>D16*J11</f>
        <v>9555</v>
      </c>
      <c r="L16" s="1">
        <f>E16*L11</f>
        <v>13650</v>
      </c>
      <c r="N16" s="1">
        <f>F16*N11</f>
        <v>17745</v>
      </c>
      <c r="P16" s="1">
        <f>G16*P11</f>
        <v>19110</v>
      </c>
      <c r="R16" s="1">
        <f>H16*R11</f>
        <v>19110</v>
      </c>
    </row>
    <row r="17" spans="1:19" ht="16">
      <c r="B17" s="3" t="s">
        <v>15</v>
      </c>
      <c r="J17" s="18">
        <f>SUM(J13:J15)</f>
        <v>116396.27999999998</v>
      </c>
      <c r="K17" s="17"/>
      <c r="L17" s="18">
        <f>SUM(L13:L15)</f>
        <v>166280.39999999997</v>
      </c>
      <c r="M17" s="17"/>
      <c r="N17" s="18">
        <f>SUM(N13:N15)</f>
        <v>220487.81040000002</v>
      </c>
      <c r="O17" s="17"/>
      <c r="P17" s="18">
        <f>SUM(P13:P15)</f>
        <v>237448.41119999997</v>
      </c>
      <c r="Q17" s="17"/>
      <c r="R17" s="18">
        <f>SUM(R13:R15)</f>
        <v>242197.37942399996</v>
      </c>
    </row>
    <row r="19" spans="1:19">
      <c r="A19" s="3" t="s">
        <v>14</v>
      </c>
    </row>
    <row r="20" spans="1:19">
      <c r="B20" s="11" t="s">
        <v>16</v>
      </c>
      <c r="J20">
        <v>25</v>
      </c>
      <c r="L20">
        <v>25</v>
      </c>
      <c r="N20">
        <v>25</v>
      </c>
      <c r="P20">
        <v>25</v>
      </c>
      <c r="R20">
        <v>25</v>
      </c>
    </row>
    <row r="21" spans="1:19">
      <c r="B21" t="s">
        <v>11</v>
      </c>
      <c r="J21" s="5">
        <v>12</v>
      </c>
      <c r="K21" s="5"/>
      <c r="L21" s="5">
        <v>12</v>
      </c>
      <c r="M21" s="5"/>
      <c r="N21" s="5">
        <v>12</v>
      </c>
      <c r="O21" s="5"/>
      <c r="P21" s="5">
        <v>12</v>
      </c>
      <c r="Q21" s="5"/>
      <c r="R21" s="5">
        <v>12</v>
      </c>
    </row>
    <row r="22" spans="1:19">
      <c r="B22" t="s">
        <v>12</v>
      </c>
      <c r="J22" s="5">
        <v>12</v>
      </c>
      <c r="K22" s="5"/>
      <c r="L22" s="5">
        <v>12</v>
      </c>
      <c r="M22" s="5"/>
      <c r="N22" s="5">
        <v>12</v>
      </c>
      <c r="O22" s="5"/>
      <c r="P22" s="5">
        <v>12</v>
      </c>
      <c r="Q22" s="5"/>
      <c r="R22" s="5">
        <v>12</v>
      </c>
    </row>
    <row r="23" spans="1:19">
      <c r="B23" t="s">
        <v>21</v>
      </c>
    </row>
    <row r="24" spans="1:19" ht="17">
      <c r="B24" t="s">
        <v>29</v>
      </c>
      <c r="J24" s="12">
        <v>0</v>
      </c>
      <c r="K24">
        <v>4</v>
      </c>
      <c r="L24" s="1">
        <v>0</v>
      </c>
      <c r="M24">
        <v>4</v>
      </c>
      <c r="N24" s="1">
        <v>0</v>
      </c>
      <c r="O24">
        <v>4</v>
      </c>
      <c r="P24" s="1">
        <f>N24*1.03</f>
        <v>0</v>
      </c>
      <c r="Q24">
        <v>4</v>
      </c>
      <c r="R24" s="1">
        <f>P24*1.03</f>
        <v>0</v>
      </c>
      <c r="S24">
        <v>4</v>
      </c>
    </row>
    <row r="25" spans="1:19" ht="17">
      <c r="B25" t="s">
        <v>30</v>
      </c>
      <c r="J25" s="12">
        <v>0</v>
      </c>
      <c r="L25" s="1">
        <v>0</v>
      </c>
      <c r="N25" s="1">
        <v>0</v>
      </c>
      <c r="P25" s="1">
        <f>N25*1.03</f>
        <v>0</v>
      </c>
      <c r="R25" s="1">
        <f>P25*1.03</f>
        <v>0</v>
      </c>
    </row>
    <row r="26" spans="1:19" ht="17">
      <c r="B26" t="s">
        <v>31</v>
      </c>
      <c r="D26" s="20">
        <f>2250*3</f>
        <v>6750</v>
      </c>
      <c r="E26" s="20">
        <f>D26*1.02</f>
        <v>6885</v>
      </c>
      <c r="F26" s="20">
        <f t="shared" ref="F26:H26" si="2">E26*1.02</f>
        <v>7022.7</v>
      </c>
      <c r="G26" s="20">
        <f t="shared" si="2"/>
        <v>7163.1539999999995</v>
      </c>
      <c r="H26" s="20">
        <f t="shared" si="2"/>
        <v>7306.4170799999993</v>
      </c>
      <c r="J26" s="1">
        <f>K26*D26</f>
        <v>20250</v>
      </c>
      <c r="K26">
        <v>3</v>
      </c>
      <c r="L26" s="1">
        <f>M26*E26</f>
        <v>20655</v>
      </c>
      <c r="M26">
        <v>3</v>
      </c>
      <c r="N26" s="1">
        <f>O26*F26</f>
        <v>21068.1</v>
      </c>
      <c r="O26">
        <v>3</v>
      </c>
      <c r="P26" s="1">
        <f>Q26*G26</f>
        <v>21489.462</v>
      </c>
      <c r="Q26">
        <v>3</v>
      </c>
      <c r="R26" s="1">
        <f>S26*H26</f>
        <v>21919.251239999998</v>
      </c>
      <c r="S26">
        <v>3</v>
      </c>
    </row>
    <row r="27" spans="1:19" ht="17">
      <c r="B27" t="s">
        <v>32</v>
      </c>
      <c r="D27" s="20">
        <f>2262.5*3</f>
        <v>6787.5</v>
      </c>
      <c r="E27" s="20">
        <f>D27*1.02</f>
        <v>6923.25</v>
      </c>
      <c r="F27" s="20">
        <f t="shared" ref="F27:H27" si="3">E27*1.02</f>
        <v>7061.7150000000001</v>
      </c>
      <c r="G27" s="20">
        <f t="shared" si="3"/>
        <v>7202.9493000000002</v>
      </c>
      <c r="H27" s="20">
        <f t="shared" si="3"/>
        <v>7347.0082860000002</v>
      </c>
      <c r="J27" s="1">
        <f>K27*D27</f>
        <v>33937.5</v>
      </c>
      <c r="K27">
        <v>5</v>
      </c>
      <c r="L27" s="1">
        <f>M27*E27</f>
        <v>34616.25</v>
      </c>
      <c r="M27">
        <v>5</v>
      </c>
      <c r="N27" s="1">
        <f>O27*F27</f>
        <v>35308.574999999997</v>
      </c>
      <c r="O27">
        <v>5</v>
      </c>
      <c r="P27" s="1">
        <f>Q27*G27</f>
        <v>36014.746500000001</v>
      </c>
      <c r="Q27">
        <v>5</v>
      </c>
      <c r="R27" s="1">
        <f>S27*H27</f>
        <v>36735.041429999997</v>
      </c>
      <c r="S27">
        <v>5</v>
      </c>
    </row>
    <row r="29" spans="1:19">
      <c r="B29" t="s">
        <v>9</v>
      </c>
      <c r="J29" s="4">
        <f>SUM(J25:J28)</f>
        <v>54187.5</v>
      </c>
      <c r="K29" s="5"/>
      <c r="L29" s="4">
        <f>SUM(L25:L28)</f>
        <v>55271.25</v>
      </c>
      <c r="M29" s="5"/>
      <c r="N29" s="4">
        <f>SUM(N25:N28)</f>
        <v>56376.674999999996</v>
      </c>
      <c r="O29" s="5"/>
      <c r="P29" s="4">
        <f>SUM(P25:P28)</f>
        <v>57504.208500000001</v>
      </c>
      <c r="Q29" s="5"/>
      <c r="R29" s="4">
        <f>SUM(R25:R28)</f>
        <v>58654.292669999995</v>
      </c>
    </row>
    <row r="30" spans="1:19">
      <c r="J30" s="1"/>
      <c r="K30" s="1"/>
      <c r="L30" s="1"/>
      <c r="M30" s="1"/>
      <c r="N30" s="1"/>
      <c r="O30" s="1"/>
      <c r="P30" s="1"/>
      <c r="Q30" s="1"/>
      <c r="R30" s="1"/>
    </row>
    <row r="31" spans="1:19" ht="17">
      <c r="B31" s="11" t="s">
        <v>41</v>
      </c>
      <c r="J31" s="1">
        <f>J17*0.05</f>
        <v>5819.8139999999994</v>
      </c>
      <c r="K31" s="1"/>
      <c r="L31" s="1">
        <f>L17*0.05</f>
        <v>8314.0199999999986</v>
      </c>
      <c r="M31" s="1"/>
      <c r="N31" s="1">
        <f>N17*0.05</f>
        <v>11024.390520000001</v>
      </c>
      <c r="O31" s="1"/>
      <c r="P31" s="1">
        <f>P17*0.05</f>
        <v>11872.420559999999</v>
      </c>
      <c r="Q31" s="1"/>
      <c r="R31" s="1">
        <f>R17*0.05</f>
        <v>12109.868971199998</v>
      </c>
    </row>
    <row r="33" spans="1:18">
      <c r="B33" s="11" t="s">
        <v>17</v>
      </c>
      <c r="E33" s="2">
        <v>0.4</v>
      </c>
      <c r="J33" s="6">
        <f>+J17*$E$33</f>
        <v>46558.511999999995</v>
      </c>
      <c r="K33" s="5"/>
      <c r="L33" s="6">
        <f>+L17*$E$33</f>
        <v>66512.159999999989</v>
      </c>
      <c r="M33" s="5"/>
      <c r="N33" s="6">
        <f>+N17*$E$33</f>
        <v>88195.124160000007</v>
      </c>
      <c r="O33" s="5"/>
      <c r="P33" s="6">
        <f>+P17*$E$33</f>
        <v>94979.364479999989</v>
      </c>
      <c r="Q33" s="5"/>
      <c r="R33" s="6">
        <f>+R17*$E$33</f>
        <v>96878.951769599982</v>
      </c>
    </row>
    <row r="35" spans="1:18">
      <c r="B35" s="3" t="s">
        <v>13</v>
      </c>
      <c r="J35" s="4">
        <f>SUM(J29:J34)</f>
        <v>106565.826</v>
      </c>
      <c r="K35" s="5"/>
      <c r="L35" s="4">
        <f>SUM(L29:L34)</f>
        <v>130097.43</v>
      </c>
      <c r="M35" s="5"/>
      <c r="N35" s="4">
        <f>SUM(N29:N34)</f>
        <v>155596.18968000001</v>
      </c>
      <c r="O35" s="5"/>
      <c r="P35" s="4">
        <f>SUM(P29:P34)</f>
        <v>164355.99354</v>
      </c>
      <c r="Q35" s="5"/>
      <c r="R35" s="4">
        <f>SUM(R29:R34)</f>
        <v>167643.11341079997</v>
      </c>
    </row>
    <row r="37" spans="1:18" ht="16">
      <c r="A37" s="3" t="s">
        <v>10</v>
      </c>
      <c r="J37" s="7">
        <f>+J17-J35</f>
        <v>9830.4539999999834</v>
      </c>
      <c r="K37" s="8"/>
      <c r="L37" s="7">
        <f>+L17-L35</f>
        <v>36182.969999999972</v>
      </c>
      <c r="M37" s="8"/>
      <c r="N37" s="7">
        <f>+N17-N35</f>
        <v>64891.620720000006</v>
      </c>
      <c r="O37" s="8"/>
      <c r="P37" s="7">
        <f>+P17-P35</f>
        <v>73092.417659999977</v>
      </c>
      <c r="Q37" s="8"/>
      <c r="R37" s="7">
        <f>+R17-R35</f>
        <v>74554.266013199987</v>
      </c>
    </row>
    <row r="40" spans="1:18">
      <c r="B40" t="s">
        <v>33</v>
      </c>
    </row>
    <row r="41" spans="1:18">
      <c r="B41" t="s">
        <v>34</v>
      </c>
    </row>
    <row r="42" spans="1:18">
      <c r="B42" t="s">
        <v>35</v>
      </c>
    </row>
    <row r="43" spans="1:18">
      <c r="B43" t="s">
        <v>36</v>
      </c>
    </row>
    <row r="44" spans="1:18">
      <c r="B44" t="s">
        <v>37</v>
      </c>
    </row>
    <row r="45" spans="1:18">
      <c r="B45" t="s">
        <v>38</v>
      </c>
    </row>
    <row r="46" spans="1:18">
      <c r="B46" t="s">
        <v>39</v>
      </c>
    </row>
    <row r="47" spans="1:18">
      <c r="B47" t="s">
        <v>40</v>
      </c>
    </row>
    <row r="48" spans="1:18">
      <c r="B48" t="s">
        <v>42</v>
      </c>
    </row>
    <row r="49" spans="2:2">
      <c r="B49" t="s">
        <v>43</v>
      </c>
    </row>
    <row r="50" spans="2:2">
      <c r="B50" t="s">
        <v>44</v>
      </c>
    </row>
  </sheetData>
  <pageMargins left="0.7" right="0.7" top="0.75" bottom="0.75" header="0.3" footer="0.3"/>
  <pageSetup scale="70" orientation="landscape" r:id="rId1"/>
  <headerFooter>
    <oddFooter>&amp;L&amp;Z&amp;F&amp;R&amp;D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.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</vt:lpstr>
      <vt:lpstr>Sheet3</vt:lpstr>
    </vt:vector>
  </TitlesOfParts>
  <Company>William Paterson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bolyais</dc:creator>
  <cp:lastModifiedBy>Chavez, Claudia</cp:lastModifiedBy>
  <cp:lastPrinted>2026-06-22T15:08:12Z</cp:lastPrinted>
  <dcterms:created xsi:type="dcterms:W3CDTF">2012-01-06T20:30:32Z</dcterms:created>
  <dcterms:modified xsi:type="dcterms:W3CDTF">2026-06-23T13:53:22Z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